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0380" windowHeight="6540" activeTab="0"/>
  </bookViews>
  <sheets>
    <sheet name="Feuil1" sheetId="1" r:id="rId1"/>
    <sheet name="Feuil2" sheetId="2" r:id="rId2"/>
  </sheets>
  <definedNames>
    <definedName name="_xlnm.Print_Area" localSheetId="0">'Feuil1'!$A$1:$Y$30</definedName>
  </definedNames>
  <calcPr fullCalcOnLoad="1"/>
</workbook>
</file>

<file path=xl/comments1.xml><?xml version="1.0" encoding="utf-8"?>
<comments xmlns="http://schemas.openxmlformats.org/spreadsheetml/2006/main">
  <authors>
    <author>Un utilisateur satisfait de Microsoft Office</author>
    <author>Lduvaux</author>
  </authors>
  <commentList>
    <comment ref="E3" authorId="0">
      <text>
        <r>
          <rPr>
            <sz val="8"/>
            <rFont val="Tahoma"/>
            <family val="0"/>
          </rPr>
          <t xml:space="preserve">CFTC : reporter ici le reliquat de congé en fin d'année (voir votre feuille de paie)
</t>
        </r>
      </text>
    </comment>
    <comment ref="E4" authorId="1">
      <text>
        <r>
          <rPr>
            <b/>
            <sz val="8"/>
            <rFont val="Tahoma"/>
            <family val="2"/>
          </rPr>
          <t>report de RTT</t>
        </r>
      </text>
    </comment>
    <comment ref="I3" authorId="1">
      <text>
        <r>
          <rPr>
            <b/>
            <sz val="8"/>
            <rFont val="Tahoma"/>
            <family val="0"/>
          </rPr>
          <t>CFTC : modalité forfait jour de l'accord RTT</t>
        </r>
      </text>
    </comment>
    <comment ref="I6" authorId="1">
      <text>
        <r>
          <rPr>
            <b/>
            <sz val="8"/>
            <rFont val="Tahoma"/>
            <family val="0"/>
          </rPr>
          <t>CFTC: contrat si tous les droits à congé sont utilisés dans l'année civile</t>
        </r>
      </text>
    </comment>
    <comment ref="V2" authorId="1">
      <text>
        <r>
          <rPr>
            <b/>
            <sz val="8"/>
            <rFont val="Tahoma"/>
            <family val="0"/>
          </rPr>
          <t>CFTC : contrat si le reliquat de congés est le même en fin d'année qu'en début d'année.</t>
        </r>
      </text>
    </comment>
  </commentList>
</comments>
</file>

<file path=xl/sharedStrings.xml><?xml version="1.0" encoding="utf-8"?>
<sst xmlns="http://schemas.openxmlformats.org/spreadsheetml/2006/main" count="79" uniqueCount="61">
  <si>
    <t>reliquat de congés au 31/12 :</t>
  </si>
  <si>
    <t>contrat</t>
  </si>
  <si>
    <t>droits à CP</t>
  </si>
  <si>
    <t>ancienneté :</t>
  </si>
  <si>
    <t>total :</t>
  </si>
  <si>
    <t>renseigner les zones en vert</t>
  </si>
  <si>
    <t>production</t>
  </si>
  <si>
    <t>Travaux Internes</t>
  </si>
  <si>
    <t>InterContrat</t>
  </si>
  <si>
    <t>AV Vente</t>
  </si>
  <si>
    <t>délégation</t>
  </si>
  <si>
    <t>vis. Med.</t>
  </si>
  <si>
    <t>maladie</t>
  </si>
  <si>
    <t>formation</t>
  </si>
  <si>
    <t>RTT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</si>
  <si>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</si>
  <si>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</si>
  <si>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</si>
  <si>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</si>
  <si>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</si>
  <si>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</si>
  <si>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</si>
  <si>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</si>
  <si>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</si>
  <si>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</si>
  <si>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</si>
  <si>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</si>
  <si>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</si>
  <si>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TI</t>
  </si>
  <si>
    <t>congés payés</t>
  </si>
  <si>
    <t>contrat initial</t>
  </si>
  <si>
    <t>CP &amp; ancienneté</t>
  </si>
  <si>
    <t>droits à congé</t>
  </si>
  <si>
    <t>Inter Contrat</t>
  </si>
  <si>
    <t>cumul</t>
  </si>
  <si>
    <t>droit CP + anc.</t>
  </si>
  <si>
    <t>CP et anc. Pris</t>
  </si>
  <si>
    <t>RTT pris</t>
  </si>
  <si>
    <t>cumul contrat</t>
  </si>
  <si>
    <t>jours travaillables</t>
  </si>
  <si>
    <t>jours de congés payés</t>
  </si>
  <si>
    <t>jours d'ancienneté</t>
  </si>
  <si>
    <t>jours de RTT à prendre</t>
  </si>
  <si>
    <t>ouvrables</t>
  </si>
  <si>
    <t>travaillés</t>
  </si>
  <si>
    <t>écart activité</t>
  </si>
  <si>
    <t>jours/mois</t>
  </si>
  <si>
    <t>report RTT année -1</t>
  </si>
  <si>
    <t xml:space="preserve">écart contrat </t>
  </si>
  <si>
    <t>reliquat CP en fin d'année</t>
  </si>
  <si>
    <t>contrat iso congés</t>
  </si>
  <si>
    <t>jours ouvrables</t>
  </si>
  <si>
    <t>si tous les CP sont pris dans l'année civile</t>
  </si>
  <si>
    <t>écart iso congés</t>
  </si>
  <si>
    <t>suivi des temps contrat 218 jours</t>
  </si>
  <si>
    <t>RTT    N-1</t>
  </si>
  <si>
    <t>votre nom</t>
  </si>
  <si>
    <t>moins</t>
  </si>
  <si>
    <t>égale</t>
  </si>
  <si>
    <t>solde STT</t>
  </si>
  <si>
    <t>droits à Congés bulletin de paie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</si>
</sst>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21.5"/>
      <name val="Arial"/>
      <family val="0"/>
    </font>
    <font>
      <sz val="14.75"/>
      <name val="Arial"/>
      <family val="0"/>
    </font>
    <font>
      <b/>
      <sz val="2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center" wrapText="1"/>
    </xf>
    <xf numFmtId="49" fontId="0" fillId="4" borderId="2" xfId="0" applyNumberForma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 horizontal="center" wrapText="1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7" borderId="15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7" borderId="16" xfId="0" applyFill="1" applyBorder="1" applyAlignment="1" applyProtection="1">
      <alignment horizontal="center"/>
      <protection hidden="1"/>
    </xf>
    <xf numFmtId="49" fontId="0" fillId="8" borderId="17" xfId="0" applyNumberFormat="1" applyFill="1" applyBorder="1" applyAlignment="1" applyProtection="1">
      <alignment horizontal="center" wrapText="1"/>
      <protection hidden="1"/>
    </xf>
    <xf numFmtId="49" fontId="0" fillId="8" borderId="18" xfId="0" applyNumberFormat="1" applyFill="1" applyBorder="1" applyAlignment="1" applyProtection="1">
      <alignment horizontal="center" wrapText="1"/>
      <protection hidden="1"/>
    </xf>
    <xf numFmtId="49" fontId="0" fillId="8" borderId="19" xfId="0" applyNumberFormat="1" applyFill="1" applyBorder="1" applyAlignment="1" applyProtection="1">
      <alignment horizontal="center" wrapText="1"/>
      <protection hidden="1"/>
    </xf>
    <xf numFmtId="49" fontId="0" fillId="8" borderId="20" xfId="0" applyNumberFormat="1" applyFill="1" applyBorder="1" applyAlignment="1" applyProtection="1">
      <alignment horizontal="center" wrapText="1"/>
      <protection hidden="1"/>
    </xf>
    <xf numFmtId="49" fontId="0" fillId="8" borderId="21" xfId="0" applyNumberFormat="1" applyFill="1" applyBorder="1" applyAlignment="1" applyProtection="1">
      <alignment horizontal="center" wrapText="1"/>
      <protection hidden="1"/>
    </xf>
    <xf numFmtId="49" fontId="0" fillId="8" borderId="22" xfId="0" applyNumberFormat="1" applyFill="1" applyBorder="1" applyAlignment="1" applyProtection="1">
      <alignment horizontal="center" wrapText="1"/>
      <protection hidden="1"/>
    </xf>
    <xf numFmtId="1" fontId="0" fillId="8" borderId="23" xfId="0" applyNumberFormat="1" applyFill="1" applyBorder="1" applyAlignment="1" applyProtection="1">
      <alignment horizontal="center" wrapText="1"/>
      <protection hidden="1"/>
    </xf>
    <xf numFmtId="49" fontId="0" fillId="8" borderId="23" xfId="0" applyNumberFormat="1" applyFill="1" applyBorder="1" applyAlignment="1" applyProtection="1">
      <alignment horizontal="center" wrapText="1"/>
      <protection hidden="1"/>
    </xf>
    <xf numFmtId="49" fontId="0" fillId="8" borderId="24" xfId="0" applyNumberFormat="1" applyFill="1" applyBorder="1" applyAlignment="1" applyProtection="1">
      <alignment horizontal="center" wrapText="1"/>
      <protection hidden="1"/>
    </xf>
    <xf numFmtId="49" fontId="0" fillId="8" borderId="25" xfId="0" applyNumberFormat="1" applyFill="1" applyBorder="1" applyAlignment="1" applyProtection="1">
      <alignment horizontal="center" wrapText="1"/>
      <protection hidden="1"/>
    </xf>
    <xf numFmtId="49" fontId="0" fillId="8" borderId="2" xfId="0" applyNumberFormat="1" applyFill="1" applyBorder="1" applyAlignment="1" applyProtection="1">
      <alignment horizontal="center" wrapText="1"/>
      <protection hidden="1"/>
    </xf>
    <xf numFmtId="49" fontId="0" fillId="0" borderId="0" xfId="0" applyNumberFormat="1" applyAlignment="1" applyProtection="1">
      <alignment horizontal="center" wrapText="1"/>
      <protection hidden="1"/>
    </xf>
    <xf numFmtId="49" fontId="0" fillId="7" borderId="21" xfId="0" applyNumberFormat="1" applyFill="1" applyBorder="1" applyAlignment="1" applyProtection="1">
      <alignment horizontal="center" wrapText="1"/>
      <protection hidden="1"/>
    </xf>
    <xf numFmtId="49" fontId="0" fillId="7" borderId="26" xfId="0" applyNumberFormat="1" applyFill="1" applyBorder="1" applyAlignment="1" applyProtection="1">
      <alignment horizontal="center" wrapText="1"/>
      <protection hidden="1"/>
    </xf>
    <xf numFmtId="49" fontId="0" fillId="7" borderId="22" xfId="0" applyNumberFormat="1" applyFill="1" applyBorder="1" applyAlignment="1" applyProtection="1">
      <alignment horizontal="center" wrapText="1"/>
      <protection hidden="1"/>
    </xf>
    <xf numFmtId="49" fontId="0" fillId="7" borderId="2" xfId="0" applyNumberFormat="1" applyFill="1" applyBorder="1" applyAlignment="1" applyProtection="1">
      <alignment horizontal="center" wrapText="1"/>
      <protection hidden="1"/>
    </xf>
    <xf numFmtId="0" fontId="0" fillId="8" borderId="25" xfId="0" applyFill="1" applyBorder="1" applyAlignment="1" applyProtection="1">
      <alignment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28" xfId="0" applyFill="1" applyBorder="1" applyAlignment="1" applyProtection="1">
      <alignment horizontal="center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8" borderId="15" xfId="0" applyFill="1" applyBorder="1" applyAlignment="1" applyProtection="1">
      <alignment/>
      <protection hidden="1"/>
    </xf>
    <xf numFmtId="1" fontId="0" fillId="8" borderId="29" xfId="0" applyNumberFormat="1" applyFill="1" applyBorder="1" applyAlignment="1" applyProtection="1">
      <alignment horizontal="center"/>
      <protection hidden="1"/>
    </xf>
    <xf numFmtId="0" fontId="0" fillId="8" borderId="30" xfId="0" applyFill="1" applyBorder="1" applyAlignment="1" applyProtection="1">
      <alignment horizontal="center"/>
      <protection hidden="1"/>
    </xf>
    <xf numFmtId="0" fontId="0" fillId="8" borderId="29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1" fontId="0" fillId="8" borderId="31" xfId="0" applyNumberFormat="1" applyFill="1" applyBorder="1" applyAlignment="1" applyProtection="1">
      <alignment horizontal="center"/>
      <protection hidden="1"/>
    </xf>
    <xf numFmtId="0" fontId="0" fillId="8" borderId="32" xfId="0" applyFill="1" applyBorder="1" applyAlignment="1" applyProtection="1">
      <alignment horizontal="center"/>
      <protection hidden="1"/>
    </xf>
    <xf numFmtId="0" fontId="0" fillId="8" borderId="33" xfId="0" applyFill="1" applyBorder="1" applyAlignment="1" applyProtection="1">
      <alignment horizontal="center"/>
      <protection hidden="1"/>
    </xf>
    <xf numFmtId="0" fontId="0" fillId="8" borderId="18" xfId="0" applyFill="1" applyBorder="1" applyAlignment="1" applyProtection="1">
      <alignment horizontal="center"/>
      <protection hidden="1"/>
    </xf>
    <xf numFmtId="0" fontId="0" fillId="8" borderId="20" xfId="0" applyFill="1" applyBorder="1" applyAlignment="1" applyProtection="1">
      <alignment horizontal="center"/>
      <protection hidden="1"/>
    </xf>
    <xf numFmtId="0" fontId="0" fillId="8" borderId="24" xfId="0" applyFill="1" applyBorder="1" applyAlignment="1" applyProtection="1">
      <alignment horizontal="center"/>
      <protection hidden="1"/>
    </xf>
    <xf numFmtId="0" fontId="0" fillId="8" borderId="12" xfId="0" applyFill="1" applyBorder="1" applyAlignment="1" applyProtection="1">
      <alignment horizontal="center"/>
      <protection hidden="1"/>
    </xf>
    <xf numFmtId="172" fontId="0" fillId="8" borderId="5" xfId="0" applyNumberFormat="1" applyFill="1" applyBorder="1" applyAlignment="1" applyProtection="1">
      <alignment/>
      <protection hidden="1"/>
    </xf>
    <xf numFmtId="172" fontId="0" fillId="8" borderId="10" xfId="0" applyNumberFormat="1" applyFill="1" applyBorder="1" applyAlignment="1" applyProtection="1">
      <alignment horizontal="center"/>
      <protection hidden="1"/>
    </xf>
    <xf numFmtId="172" fontId="0" fillId="8" borderId="11" xfId="0" applyNumberFormat="1" applyFill="1" applyBorder="1" applyAlignment="1" applyProtection="1">
      <alignment horizontal="center"/>
      <protection hidden="1"/>
    </xf>
    <xf numFmtId="172" fontId="0" fillId="8" borderId="34" xfId="0" applyNumberFormat="1" applyFill="1" applyBorder="1" applyAlignment="1" applyProtection="1">
      <alignment horizontal="center"/>
      <protection hidden="1"/>
    </xf>
    <xf numFmtId="172" fontId="0" fillId="8" borderId="35" xfId="0" applyNumberFormat="1" applyFill="1" applyBorder="1" applyAlignment="1" applyProtection="1">
      <alignment horizontal="center"/>
      <protection hidden="1"/>
    </xf>
    <xf numFmtId="172" fontId="0" fillId="8" borderId="14" xfId="0" applyNumberForma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9" borderId="24" xfId="0" applyFill="1" applyBorder="1" applyAlignment="1" applyProtection="1">
      <alignment horizontal="right"/>
      <protection hidden="1"/>
    </xf>
    <xf numFmtId="0" fontId="7" fillId="9" borderId="2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7" borderId="3" xfId="0" applyFill="1" applyBorder="1" applyAlignment="1" applyProtection="1">
      <alignment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37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34" xfId="0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0" fillId="5" borderId="39" xfId="0" applyFill="1" applyBorder="1" applyAlignment="1" applyProtection="1">
      <alignment horizontal="center"/>
      <protection locked="0"/>
    </xf>
    <xf numFmtId="0" fontId="0" fillId="5" borderId="40" xfId="0" applyFill="1" applyBorder="1" applyAlignment="1" applyProtection="1">
      <alignment horizontal="center"/>
      <protection locked="0"/>
    </xf>
    <xf numFmtId="49" fontId="0" fillId="8" borderId="1" xfId="0" applyNumberFormat="1" applyFill="1" applyBorder="1" applyAlignment="1" applyProtection="1">
      <alignment horizontal="center" wrapText="1"/>
      <protection hidden="1"/>
    </xf>
    <xf numFmtId="0" fontId="0" fillId="5" borderId="41" xfId="0" applyFill="1" applyBorder="1" applyAlignment="1" applyProtection="1">
      <alignment horizontal="center"/>
      <protection locked="0"/>
    </xf>
    <xf numFmtId="0" fontId="0" fillId="5" borderId="42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/>
    </xf>
    <xf numFmtId="0" fontId="0" fillId="8" borderId="43" xfId="0" applyFill="1" applyBorder="1" applyAlignment="1" applyProtection="1">
      <alignment horizontal="center"/>
      <protection hidden="1"/>
    </xf>
    <xf numFmtId="0" fontId="0" fillId="8" borderId="44" xfId="0" applyFill="1" applyBorder="1" applyAlignment="1" applyProtection="1">
      <alignment horizontal="center"/>
      <protection hidden="1"/>
    </xf>
    <xf numFmtId="0" fontId="0" fillId="8" borderId="45" xfId="0" applyFill="1" applyBorder="1" applyAlignment="1" applyProtection="1">
      <alignment horizontal="center"/>
      <protection hidden="1"/>
    </xf>
    <xf numFmtId="0" fontId="0" fillId="8" borderId="34" xfId="0" applyFill="1" applyBorder="1" applyAlignment="1" applyProtection="1">
      <alignment horizontal="center"/>
      <protection hidden="1"/>
    </xf>
    <xf numFmtId="0" fontId="0" fillId="8" borderId="46" xfId="0" applyFill="1" applyBorder="1" applyAlignment="1" applyProtection="1">
      <alignment horizontal="center"/>
      <protection hidden="1"/>
    </xf>
    <xf numFmtId="172" fontId="0" fillId="8" borderId="40" xfId="0" applyNumberFormat="1" applyFill="1" applyBorder="1" applyAlignment="1" applyProtection="1">
      <alignment horizontal="center"/>
      <protection hidden="1"/>
    </xf>
    <xf numFmtId="0" fontId="0" fillId="8" borderId="47" xfId="0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center"/>
      <protection hidden="1"/>
    </xf>
    <xf numFmtId="0" fontId="0" fillId="7" borderId="24" xfId="0" applyFill="1" applyBorder="1" applyAlignment="1" applyProtection="1">
      <alignment horizontal="center"/>
      <protection hidden="1"/>
    </xf>
    <xf numFmtId="0" fontId="0" fillId="7" borderId="23" xfId="0" applyFill="1" applyBorder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5" borderId="0" xfId="0" applyFont="1" applyFill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0" i="0" u="none" baseline="0">
                <a:latin typeface="Arial"/>
                <a:ea typeface="Arial"/>
                <a:cs typeface="Arial"/>
              </a:rPr>
              <a:t>Activité</a:t>
            </a:r>
          </a:p>
        </c:rich>
      </c:tx>
      <c:layout>
        <c:manualLayout>
          <c:xMode val="factor"/>
          <c:yMode val="factor"/>
          <c:x val="0.34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5"/>
          <c:y val="0.0925"/>
          <c:w val="0.4725"/>
          <c:h val="0.9075"/>
        </c:manualLayout>
      </c:layout>
      <c:pieChart>
        <c:varyColors val="1"/>
        <c:ser>
          <c:idx val="0"/>
          <c:order val="0"/>
          <c:tx>
            <c:strRef>
              <c:f>Feuil2!$B$3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Feuil2!$C$2:$L$2</c:f>
              <c:strCache/>
            </c:strRef>
          </c:cat>
          <c:val>
            <c:numRef>
              <c:f>Feuil2!$C$3:$L$3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194"/>
          <c:w val="0.2465"/>
          <c:h val="0.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0</xdr:row>
      <xdr:rowOff>0</xdr:rowOff>
    </xdr:from>
    <xdr:to>
      <xdr:col>16</xdr:col>
      <xdr:colOff>66675</xdr:colOff>
      <xdr:row>3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38100</xdr:rowOff>
    </xdr:from>
    <xdr:to>
      <xdr:col>22</xdr:col>
      <xdr:colOff>104775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819150" y="1028700"/>
        <a:ext cx="82486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tabSelected="1" showOutlineSymbols="0" workbookViewId="0" topLeftCell="A2">
      <selection activeCell="F29" sqref="F29"/>
    </sheetView>
  </sheetViews>
  <sheetFormatPr defaultColWidth="11.421875" defaultRowHeight="12.75"/>
  <cols>
    <col min="1" max="1" width="9.140625" style="21" customWidth="1"/>
    <col min="2" max="2" width="7.421875" style="20" customWidth="1"/>
    <col min="3" max="3" width="7.28125" style="20" customWidth="1"/>
    <col min="4" max="4" width="6.7109375" style="20" customWidth="1"/>
    <col min="5" max="5" width="6.140625" style="20" customWidth="1"/>
    <col min="6" max="6" width="7.7109375" style="20" customWidth="1"/>
    <col min="7" max="7" width="6.00390625" style="20" customWidth="1"/>
    <col min="8" max="8" width="5.28125" style="20" customWidth="1"/>
    <col min="9" max="9" width="5.57421875" style="20" customWidth="1"/>
    <col min="10" max="11" width="6.00390625" style="20" customWidth="1"/>
    <col min="12" max="13" width="6.140625" style="20" customWidth="1"/>
    <col min="14" max="14" width="6.140625" style="20" hidden="1" customWidth="1"/>
    <col min="15" max="15" width="7.00390625" style="20" customWidth="1"/>
    <col min="16" max="18" width="6.421875" style="20" customWidth="1"/>
    <col min="19" max="19" width="6.00390625" style="21" customWidth="1"/>
    <col min="20" max="20" width="5.28125" style="20" customWidth="1"/>
    <col min="21" max="21" width="5.8515625" style="20" customWidth="1"/>
    <col min="22" max="22" width="5.140625" style="20" customWidth="1"/>
    <col min="23" max="23" width="5.7109375" style="20" customWidth="1"/>
    <col min="24" max="24" width="9.8515625" style="20" customWidth="1"/>
    <col min="25" max="25" width="10.00390625" style="21" customWidth="1"/>
    <col min="26" max="26" width="11.421875" style="21" hidden="1" customWidth="1"/>
    <col min="27" max="16384" width="11.421875" style="21" customWidth="1"/>
  </cols>
  <sheetData>
    <row r="1" spans="1:17" ht="26.25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9"/>
      <c r="N1" s="19"/>
      <c r="O1" s="19"/>
      <c r="P1" s="19"/>
      <c r="Q1" s="19"/>
    </row>
    <row r="2" spans="1:22" ht="12.75">
      <c r="A2" s="112" t="s">
        <v>56</v>
      </c>
      <c r="B2" s="112"/>
      <c r="C2" s="98">
        <v>2007</v>
      </c>
      <c r="S2" s="21" t="s">
        <v>50</v>
      </c>
      <c r="V2" s="20">
        <f>I6+E3</f>
        <v>218</v>
      </c>
    </row>
    <row r="3" spans="2:9" ht="12.75">
      <c r="B3" s="20" t="s">
        <v>0</v>
      </c>
      <c r="E3" s="9"/>
      <c r="G3" s="20" t="s">
        <v>30</v>
      </c>
      <c r="I3" s="20">
        <v>218</v>
      </c>
    </row>
    <row r="4" spans="2:9" ht="12.75">
      <c r="B4" s="20" t="s">
        <v>47</v>
      </c>
      <c r="E4" s="9">
        <v>0</v>
      </c>
      <c r="G4" s="20" t="str">
        <f>"-report RTT"</f>
        <v>-report RTT</v>
      </c>
      <c r="I4" s="20">
        <f>E4</f>
        <v>0</v>
      </c>
    </row>
    <row r="5" spans="2:9" ht="12.75">
      <c r="B5" s="20" t="s">
        <v>2</v>
      </c>
      <c r="E5" s="9">
        <v>25</v>
      </c>
      <c r="G5" s="20" t="str">
        <f>"- CP anc.+reliquat"</f>
        <v>- CP anc.+reliquat</v>
      </c>
      <c r="I5" s="20">
        <f>E3+E6</f>
        <v>0</v>
      </c>
    </row>
    <row r="6" spans="2:17" ht="13.5" thickBot="1">
      <c r="B6" s="20" t="s">
        <v>3</v>
      </c>
      <c r="E6" s="9"/>
      <c r="G6" s="20" t="s">
        <v>1</v>
      </c>
      <c r="I6" s="20">
        <f>I3-I5+25-E5-I4</f>
        <v>218</v>
      </c>
      <c r="J6" s="111" t="s">
        <v>52</v>
      </c>
      <c r="K6" s="111"/>
      <c r="L6" s="111"/>
      <c r="M6" s="111"/>
      <c r="N6" s="111"/>
      <c r="O6" s="111"/>
      <c r="P6" s="111"/>
      <c r="Q6" s="111"/>
    </row>
    <row r="7" spans="2:22" ht="12.75">
      <c r="B7" s="20" t="s">
        <v>4</v>
      </c>
      <c r="E7" s="20">
        <f>SUM(E3:E6)</f>
        <v>25</v>
      </c>
      <c r="F7" s="110" t="s">
        <v>5</v>
      </c>
      <c r="G7" s="110"/>
      <c r="H7" s="110"/>
      <c r="I7" s="110"/>
      <c r="J7" s="110"/>
      <c r="K7" s="110"/>
      <c r="L7" s="110"/>
      <c r="M7" s="22"/>
      <c r="S7" s="106" t="s">
        <v>59</v>
      </c>
      <c r="T7" s="107"/>
      <c r="U7" s="107"/>
      <c r="V7" s="108"/>
    </row>
    <row r="8" spans="19:22" ht="6.75" customHeight="1" thickBot="1">
      <c r="S8" s="23"/>
      <c r="T8" s="24"/>
      <c r="U8" s="24"/>
      <c r="V8" s="25"/>
    </row>
    <row r="9" spans="1:24" s="37" customFormat="1" ht="48.75" customHeight="1" thickBot="1">
      <c r="A9" s="26"/>
      <c r="B9" s="27" t="s">
        <v>6</v>
      </c>
      <c r="C9" s="28" t="s">
        <v>7</v>
      </c>
      <c r="D9" s="28" t="s">
        <v>33</v>
      </c>
      <c r="E9" s="28" t="s">
        <v>9</v>
      </c>
      <c r="F9" s="28" t="s">
        <v>10</v>
      </c>
      <c r="G9" s="28" t="s">
        <v>11</v>
      </c>
      <c r="H9" s="28" t="s">
        <v>12</v>
      </c>
      <c r="I9" s="29" t="s">
        <v>13</v>
      </c>
      <c r="J9" s="30" t="s">
        <v>31</v>
      </c>
      <c r="K9" s="93" t="s">
        <v>14</v>
      </c>
      <c r="L9" s="31" t="s">
        <v>55</v>
      </c>
      <c r="M9" s="32" t="s">
        <v>51</v>
      </c>
      <c r="N9" s="33" t="s">
        <v>15</v>
      </c>
      <c r="O9" s="34" t="s">
        <v>15</v>
      </c>
      <c r="P9" s="35" t="s">
        <v>1</v>
      </c>
      <c r="Q9" s="36" t="s">
        <v>38</v>
      </c>
      <c r="R9" s="37" t="s">
        <v>45</v>
      </c>
      <c r="S9" s="38" t="s">
        <v>34</v>
      </c>
      <c r="T9" s="39" t="s">
        <v>35</v>
      </c>
      <c r="U9" s="39" t="s">
        <v>36</v>
      </c>
      <c r="V9" s="40" t="s">
        <v>37</v>
      </c>
      <c r="W9" s="37" t="s">
        <v>32</v>
      </c>
      <c r="X9" s="41" t="s">
        <v>60</v>
      </c>
    </row>
    <row r="10" spans="1:25" ht="12.75">
      <c r="A10" s="42" t="s">
        <v>16</v>
      </c>
      <c r="B10" s="6">
        <v>0</v>
      </c>
      <c r="C10" s="10"/>
      <c r="D10" s="10"/>
      <c r="E10" s="10"/>
      <c r="F10" s="10">
        <v>22</v>
      </c>
      <c r="G10" s="10"/>
      <c r="H10" s="10"/>
      <c r="I10" s="16"/>
      <c r="J10" s="90"/>
      <c r="K10" s="94"/>
      <c r="L10" s="11"/>
      <c r="M10" s="43">
        <v>22</v>
      </c>
      <c r="N10" s="44">
        <f>SUM(B10:L10)</f>
        <v>22</v>
      </c>
      <c r="O10" s="44">
        <f>IF(M10&lt;&gt;N10,"! =&gt;"&amp;N10,N10)</f>
        <v>22</v>
      </c>
      <c r="P10" s="45">
        <f>SUM(B10:I10)+L10</f>
        <v>22</v>
      </c>
      <c r="Q10" s="99">
        <f>P10</f>
        <v>22</v>
      </c>
      <c r="R10" s="46">
        <f aca="true" t="shared" si="0" ref="R10:R21">IF(S10&gt;0,Q10-S10,"")</f>
      </c>
      <c r="S10" s="78"/>
      <c r="T10" s="79"/>
      <c r="U10" s="79"/>
      <c r="V10" s="80">
        <v>0</v>
      </c>
      <c r="W10" s="20">
        <f>E3</f>
        <v>0</v>
      </c>
      <c r="X10" s="87"/>
      <c r="Y10" s="21" t="str">
        <f aca="true" t="shared" si="1" ref="Y10:Y15">A10</f>
        <v>janvier</v>
      </c>
    </row>
    <row r="11" spans="1:25" ht="12.75">
      <c r="A11" s="47" t="s">
        <v>17</v>
      </c>
      <c r="B11" s="7"/>
      <c r="C11" s="12"/>
      <c r="D11" s="12"/>
      <c r="E11" s="12"/>
      <c r="F11" s="12">
        <v>20</v>
      </c>
      <c r="G11" s="12"/>
      <c r="H11" s="12"/>
      <c r="I11" s="17"/>
      <c r="J11" s="91"/>
      <c r="K11" s="95"/>
      <c r="L11" s="13"/>
      <c r="M11" s="48">
        <v>20</v>
      </c>
      <c r="N11" s="49">
        <f>SUM(B11:L11)</f>
        <v>20</v>
      </c>
      <c r="O11" s="49">
        <f>IF(M11&lt;&gt;N11,"! "&amp;N11,N11)</f>
        <v>20</v>
      </c>
      <c r="P11" s="50">
        <f aca="true" t="shared" si="2" ref="P11:P21">SUM(B11:I11)+L11</f>
        <v>20</v>
      </c>
      <c r="Q11" s="100">
        <f aca="true" t="shared" si="3" ref="Q11:Q21">Q10+P11</f>
        <v>42</v>
      </c>
      <c r="R11" s="46">
        <f t="shared" si="0"/>
      </c>
      <c r="S11" s="81"/>
      <c r="T11" s="82"/>
      <c r="U11" s="82"/>
      <c r="V11" s="83"/>
      <c r="W11" s="20">
        <f>W10-J11</f>
        <v>0</v>
      </c>
      <c r="X11" s="87"/>
      <c r="Y11" s="21" t="str">
        <f t="shared" si="1"/>
        <v>février</v>
      </c>
    </row>
    <row r="12" spans="1:25" ht="12.75">
      <c r="A12" s="47" t="s">
        <v>18</v>
      </c>
      <c r="B12" s="7"/>
      <c r="C12" s="12"/>
      <c r="D12" s="12"/>
      <c r="E12" s="12"/>
      <c r="F12" s="12">
        <v>22</v>
      </c>
      <c r="G12" s="12"/>
      <c r="H12" s="12"/>
      <c r="I12" s="17"/>
      <c r="J12" s="91"/>
      <c r="K12" s="95"/>
      <c r="L12" s="13"/>
      <c r="M12" s="48">
        <v>22</v>
      </c>
      <c r="N12" s="49">
        <f aca="true" t="shared" si="4" ref="N12:N21">SUM(B12:L12)</f>
        <v>22</v>
      </c>
      <c r="O12" s="49">
        <f>IF(M12&lt;&gt;N12,"! "&amp;N12,N12)</f>
        <v>22</v>
      </c>
      <c r="P12" s="50">
        <f t="shared" si="2"/>
        <v>22</v>
      </c>
      <c r="Q12" s="100">
        <f t="shared" si="3"/>
        <v>64</v>
      </c>
      <c r="R12" s="46">
        <f t="shared" si="0"/>
      </c>
      <c r="S12" s="81"/>
      <c r="T12" s="82"/>
      <c r="U12" s="82"/>
      <c r="V12" s="83">
        <v>0</v>
      </c>
      <c r="W12" s="20">
        <f>W11-J12</f>
        <v>0</v>
      </c>
      <c r="X12" s="88"/>
      <c r="Y12" s="21" t="str">
        <f t="shared" si="1"/>
        <v>mars</v>
      </c>
    </row>
    <row r="13" spans="1:25" ht="12.75">
      <c r="A13" s="47" t="s">
        <v>19</v>
      </c>
      <c r="B13" s="7"/>
      <c r="C13" s="12"/>
      <c r="D13" s="12"/>
      <c r="E13" s="12"/>
      <c r="F13" s="12">
        <v>17</v>
      </c>
      <c r="G13" s="12"/>
      <c r="H13" s="12"/>
      <c r="I13" s="17"/>
      <c r="J13" s="91">
        <v>3</v>
      </c>
      <c r="K13" s="13"/>
      <c r="L13" s="13"/>
      <c r="M13" s="48">
        <v>20</v>
      </c>
      <c r="N13" s="49">
        <f t="shared" si="4"/>
        <v>20</v>
      </c>
      <c r="O13" s="49">
        <f aca="true" t="shared" si="5" ref="O13:O22">IF(M13&lt;&gt;N13,"! "&amp;N13,N13)</f>
        <v>20</v>
      </c>
      <c r="P13" s="50">
        <f t="shared" si="2"/>
        <v>17</v>
      </c>
      <c r="Q13" s="100">
        <f t="shared" si="3"/>
        <v>81</v>
      </c>
      <c r="R13" s="46">
        <f t="shared" si="0"/>
      </c>
      <c r="S13" s="81"/>
      <c r="T13" s="82"/>
      <c r="U13" s="82"/>
      <c r="V13" s="83"/>
      <c r="W13" s="20">
        <f>W12-J13</f>
        <v>-3</v>
      </c>
      <c r="X13" s="88"/>
      <c r="Y13" s="21" t="str">
        <f t="shared" si="1"/>
        <v>avril</v>
      </c>
    </row>
    <row r="14" spans="1:25" ht="12.75">
      <c r="A14" s="47" t="s">
        <v>20</v>
      </c>
      <c r="B14" s="7"/>
      <c r="C14" s="12"/>
      <c r="D14" s="12"/>
      <c r="E14" s="12"/>
      <c r="F14" s="12">
        <v>20</v>
      </c>
      <c r="G14" s="12"/>
      <c r="H14" s="12"/>
      <c r="I14" s="17"/>
      <c r="J14" s="91"/>
      <c r="K14" s="13"/>
      <c r="L14" s="13"/>
      <c r="M14" s="48">
        <v>20</v>
      </c>
      <c r="N14" s="49">
        <f t="shared" si="4"/>
        <v>20</v>
      </c>
      <c r="O14" s="49">
        <f t="shared" si="5"/>
        <v>20</v>
      </c>
      <c r="P14" s="50">
        <f t="shared" si="2"/>
        <v>20</v>
      </c>
      <c r="Q14" s="100">
        <f t="shared" si="3"/>
        <v>101</v>
      </c>
      <c r="R14" s="46">
        <f t="shared" si="0"/>
      </c>
      <c r="S14" s="81"/>
      <c r="T14" s="82"/>
      <c r="U14" s="82"/>
      <c r="V14" s="83"/>
      <c r="W14" s="20">
        <f>W13-J14+E5</f>
        <v>22</v>
      </c>
      <c r="X14" s="88"/>
      <c r="Y14" s="21" t="str">
        <f t="shared" si="1"/>
        <v>mai</v>
      </c>
    </row>
    <row r="15" spans="1:25" ht="12.75">
      <c r="A15" s="47" t="s">
        <v>21</v>
      </c>
      <c r="B15" s="7"/>
      <c r="C15" s="12"/>
      <c r="D15" s="12"/>
      <c r="E15" s="12"/>
      <c r="F15" s="12">
        <v>22</v>
      </c>
      <c r="G15" s="12"/>
      <c r="H15" s="12"/>
      <c r="I15" s="17"/>
      <c r="J15" s="91"/>
      <c r="K15" s="13"/>
      <c r="L15" s="13"/>
      <c r="M15" s="48">
        <v>22</v>
      </c>
      <c r="N15" s="49">
        <f t="shared" si="4"/>
        <v>22</v>
      </c>
      <c r="O15" s="49">
        <f t="shared" si="5"/>
        <v>22</v>
      </c>
      <c r="P15" s="50">
        <f t="shared" si="2"/>
        <v>22</v>
      </c>
      <c r="Q15" s="100">
        <f t="shared" si="3"/>
        <v>123</v>
      </c>
      <c r="R15" s="46">
        <f t="shared" si="0"/>
      </c>
      <c r="S15" s="81"/>
      <c r="T15" s="82"/>
      <c r="U15" s="82"/>
      <c r="V15" s="83"/>
      <c r="W15" s="20">
        <f>W14-J15</f>
        <v>22</v>
      </c>
      <c r="X15" s="88"/>
      <c r="Y15" s="21" t="str">
        <f t="shared" si="1"/>
        <v>juin</v>
      </c>
    </row>
    <row r="16" spans="1:25" ht="12.75">
      <c r="A16" s="47" t="s">
        <v>22</v>
      </c>
      <c r="B16" s="7">
        <v>0</v>
      </c>
      <c r="C16" s="12"/>
      <c r="D16" s="12"/>
      <c r="E16" s="12"/>
      <c r="F16" s="12">
        <v>22</v>
      </c>
      <c r="G16" s="12"/>
      <c r="H16" s="12"/>
      <c r="I16" s="17"/>
      <c r="J16" s="91"/>
      <c r="K16" s="95"/>
      <c r="L16" s="13"/>
      <c r="M16" s="48">
        <v>22</v>
      </c>
      <c r="N16" s="49">
        <f t="shared" si="4"/>
        <v>22</v>
      </c>
      <c r="O16" s="49">
        <f t="shared" si="5"/>
        <v>22</v>
      </c>
      <c r="P16" s="50">
        <f t="shared" si="2"/>
        <v>22</v>
      </c>
      <c r="Q16" s="100">
        <f t="shared" si="3"/>
        <v>145</v>
      </c>
      <c r="R16" s="46">
        <f t="shared" si="0"/>
      </c>
      <c r="S16" s="81"/>
      <c r="T16" s="82"/>
      <c r="U16" s="82"/>
      <c r="V16" s="83"/>
      <c r="W16" s="20">
        <f aca="true" t="shared" si="6" ref="W16:W21">W15-J16</f>
        <v>22</v>
      </c>
      <c r="X16" s="88"/>
      <c r="Y16" s="21" t="str">
        <f>A16</f>
        <v>juillet</v>
      </c>
    </row>
    <row r="17" spans="1:25" ht="12.75">
      <c r="A17" s="47" t="s">
        <v>23</v>
      </c>
      <c r="B17" s="7"/>
      <c r="C17" s="12"/>
      <c r="D17" s="12"/>
      <c r="E17" s="12"/>
      <c r="F17" s="12">
        <v>0</v>
      </c>
      <c r="G17" s="12"/>
      <c r="H17" s="12"/>
      <c r="I17" s="17"/>
      <c r="J17" s="91">
        <v>22</v>
      </c>
      <c r="K17" s="95"/>
      <c r="L17" s="13"/>
      <c r="M17" s="48">
        <v>22</v>
      </c>
      <c r="N17" s="49">
        <f t="shared" si="4"/>
        <v>22</v>
      </c>
      <c r="O17" s="49">
        <f t="shared" si="5"/>
        <v>22</v>
      </c>
      <c r="P17" s="50">
        <f t="shared" si="2"/>
        <v>0</v>
      </c>
      <c r="Q17" s="100">
        <f t="shared" si="3"/>
        <v>145</v>
      </c>
      <c r="R17" s="51">
        <f t="shared" si="0"/>
      </c>
      <c r="S17" s="81"/>
      <c r="T17" s="82"/>
      <c r="U17" s="82"/>
      <c r="V17" s="83"/>
      <c r="W17" s="20">
        <f t="shared" si="6"/>
        <v>0</v>
      </c>
      <c r="X17" s="88"/>
      <c r="Y17" s="21" t="str">
        <f aca="true" t="shared" si="7" ref="Y17:Y22">A17</f>
        <v>août</v>
      </c>
    </row>
    <row r="18" spans="1:25" ht="12.75">
      <c r="A18" s="47" t="s">
        <v>24</v>
      </c>
      <c r="B18" s="7"/>
      <c r="C18" s="12"/>
      <c r="D18" s="12"/>
      <c r="E18" s="12"/>
      <c r="F18" s="12">
        <v>20</v>
      </c>
      <c r="G18" s="12"/>
      <c r="H18" s="12"/>
      <c r="I18" s="17"/>
      <c r="J18" s="91"/>
      <c r="K18" s="95"/>
      <c r="L18" s="13"/>
      <c r="M18" s="48">
        <v>20</v>
      </c>
      <c r="N18" s="49">
        <f t="shared" si="4"/>
        <v>20</v>
      </c>
      <c r="O18" s="49">
        <f t="shared" si="5"/>
        <v>20</v>
      </c>
      <c r="P18" s="50">
        <f t="shared" si="2"/>
        <v>20</v>
      </c>
      <c r="Q18" s="100">
        <f t="shared" si="3"/>
        <v>165</v>
      </c>
      <c r="R18" s="46">
        <f t="shared" si="0"/>
      </c>
      <c r="S18" s="81"/>
      <c r="T18" s="82"/>
      <c r="U18" s="82"/>
      <c r="V18" s="83"/>
      <c r="W18" s="20">
        <f t="shared" si="6"/>
        <v>0</v>
      </c>
      <c r="X18" s="88"/>
      <c r="Y18" s="21" t="str">
        <f t="shared" si="7"/>
        <v>septembre</v>
      </c>
    </row>
    <row r="19" spans="1:25" ht="12.75">
      <c r="A19" s="47" t="s">
        <v>25</v>
      </c>
      <c r="B19" s="7">
        <v>0</v>
      </c>
      <c r="C19" s="12"/>
      <c r="D19" s="12"/>
      <c r="E19" s="12"/>
      <c r="F19" s="12">
        <v>23</v>
      </c>
      <c r="G19" s="12"/>
      <c r="H19" s="12"/>
      <c r="I19" s="17"/>
      <c r="J19" s="91"/>
      <c r="K19" s="95"/>
      <c r="L19" s="13"/>
      <c r="M19" s="48">
        <v>23</v>
      </c>
      <c r="N19" s="49">
        <f t="shared" si="4"/>
        <v>23</v>
      </c>
      <c r="O19" s="49">
        <f t="shared" si="5"/>
        <v>23</v>
      </c>
      <c r="P19" s="50">
        <f t="shared" si="2"/>
        <v>23</v>
      </c>
      <c r="Q19" s="100">
        <f t="shared" si="3"/>
        <v>188</v>
      </c>
      <c r="R19" s="46">
        <f t="shared" si="0"/>
      </c>
      <c r="S19" s="81"/>
      <c r="T19" s="82"/>
      <c r="U19" s="82"/>
      <c r="V19" s="83"/>
      <c r="W19" s="20">
        <f t="shared" si="6"/>
        <v>0</v>
      </c>
      <c r="X19" s="88"/>
      <c r="Y19" s="21" t="str">
        <f t="shared" si="7"/>
        <v>octobre</v>
      </c>
    </row>
    <row r="20" spans="1:25" ht="12.75">
      <c r="A20" s="47" t="s">
        <v>26</v>
      </c>
      <c r="B20" s="7"/>
      <c r="C20" s="12"/>
      <c r="D20" s="12"/>
      <c r="E20" s="12"/>
      <c r="F20" s="12">
        <v>21</v>
      </c>
      <c r="G20" s="12"/>
      <c r="H20" s="12"/>
      <c r="I20" s="17"/>
      <c r="J20" s="91"/>
      <c r="K20" s="95"/>
      <c r="L20" s="13"/>
      <c r="M20" s="48">
        <v>21</v>
      </c>
      <c r="N20" s="49">
        <f t="shared" si="4"/>
        <v>21</v>
      </c>
      <c r="O20" s="49">
        <f t="shared" si="5"/>
        <v>21</v>
      </c>
      <c r="P20" s="50">
        <f t="shared" si="2"/>
        <v>21</v>
      </c>
      <c r="Q20" s="100">
        <f t="shared" si="3"/>
        <v>209</v>
      </c>
      <c r="R20" s="46">
        <f t="shared" si="0"/>
      </c>
      <c r="S20" s="81"/>
      <c r="T20" s="82"/>
      <c r="U20" s="82"/>
      <c r="V20" s="83"/>
      <c r="W20" s="20">
        <f t="shared" si="6"/>
        <v>0</v>
      </c>
      <c r="X20" s="88"/>
      <c r="Y20" s="21" t="str">
        <f t="shared" si="7"/>
        <v>novembre</v>
      </c>
    </row>
    <row r="21" spans="1:25" ht="13.5" thickBot="1">
      <c r="A21" s="47" t="s">
        <v>27</v>
      </c>
      <c r="B21" s="8"/>
      <c r="C21" s="14"/>
      <c r="D21" s="14"/>
      <c r="E21" s="14"/>
      <c r="F21" s="14">
        <v>9</v>
      </c>
      <c r="G21" s="14"/>
      <c r="H21" s="14"/>
      <c r="I21" s="18"/>
      <c r="J21" s="92"/>
      <c r="K21" s="96">
        <v>11</v>
      </c>
      <c r="L21" s="15"/>
      <c r="M21" s="52">
        <v>20</v>
      </c>
      <c r="N21" s="49">
        <f t="shared" si="4"/>
        <v>20</v>
      </c>
      <c r="O21" s="105">
        <f t="shared" si="5"/>
        <v>20</v>
      </c>
      <c r="P21" s="102">
        <f t="shared" si="2"/>
        <v>9</v>
      </c>
      <c r="Q21" s="101">
        <f t="shared" si="3"/>
        <v>218</v>
      </c>
      <c r="R21" s="46">
        <f t="shared" si="0"/>
      </c>
      <c r="S21" s="81"/>
      <c r="T21" s="82"/>
      <c r="U21" s="82"/>
      <c r="V21" s="83"/>
      <c r="W21" s="20">
        <f t="shared" si="6"/>
        <v>0</v>
      </c>
      <c r="X21" s="88"/>
      <c r="Y21" s="21" t="str">
        <f t="shared" si="7"/>
        <v>décembre</v>
      </c>
    </row>
    <row r="22" spans="1:25" ht="13.5" thickBot="1">
      <c r="A22" s="42" t="s">
        <v>15</v>
      </c>
      <c r="B22" s="53">
        <f aca="true" t="shared" si="8" ref="B22:N22">SUM(B10:B21)</f>
        <v>0</v>
      </c>
      <c r="C22" s="53">
        <f t="shared" si="8"/>
        <v>0</v>
      </c>
      <c r="D22" s="53">
        <f t="shared" si="8"/>
        <v>0</v>
      </c>
      <c r="E22" s="53">
        <f t="shared" si="8"/>
        <v>0</v>
      </c>
      <c r="F22" s="53">
        <f>SUM(F10:F21)</f>
        <v>218</v>
      </c>
      <c r="G22" s="53">
        <f t="shared" si="8"/>
        <v>0</v>
      </c>
      <c r="H22" s="53">
        <f t="shared" si="8"/>
        <v>0</v>
      </c>
      <c r="I22" s="54">
        <f t="shared" si="8"/>
        <v>0</v>
      </c>
      <c r="J22" s="55">
        <f t="shared" si="8"/>
        <v>25</v>
      </c>
      <c r="K22" s="56">
        <f t="shared" si="8"/>
        <v>11</v>
      </c>
      <c r="L22" s="56">
        <f t="shared" si="8"/>
        <v>0</v>
      </c>
      <c r="M22" s="45">
        <f t="shared" si="8"/>
        <v>254</v>
      </c>
      <c r="N22" s="57">
        <f t="shared" si="8"/>
        <v>254</v>
      </c>
      <c r="O22" s="45">
        <f t="shared" si="5"/>
        <v>254</v>
      </c>
      <c r="P22" s="103">
        <f>SUM(P10:P21)</f>
        <v>218</v>
      </c>
      <c r="Q22" s="58"/>
      <c r="S22" s="84"/>
      <c r="T22" s="85"/>
      <c r="U22" s="85"/>
      <c r="V22" s="86"/>
      <c r="X22" s="89"/>
      <c r="Y22" s="21" t="str">
        <f t="shared" si="7"/>
        <v>total</v>
      </c>
    </row>
    <row r="23" spans="1:17" ht="13.5" thickBot="1">
      <c r="A23" s="59" t="s">
        <v>46</v>
      </c>
      <c r="B23" s="60">
        <f>B22/12</f>
        <v>0</v>
      </c>
      <c r="C23" s="60">
        <f aca="true" t="shared" si="9" ref="C23:L23">C22/12</f>
        <v>0</v>
      </c>
      <c r="D23" s="60">
        <f t="shared" si="9"/>
        <v>0</v>
      </c>
      <c r="E23" s="60">
        <f t="shared" si="9"/>
        <v>0</v>
      </c>
      <c r="F23" s="60">
        <f t="shared" si="9"/>
        <v>18.166666666666668</v>
      </c>
      <c r="G23" s="60">
        <f t="shared" si="9"/>
        <v>0</v>
      </c>
      <c r="H23" s="60">
        <f t="shared" si="9"/>
        <v>0</v>
      </c>
      <c r="I23" s="60">
        <f t="shared" si="9"/>
        <v>0</v>
      </c>
      <c r="J23" s="60">
        <f t="shared" si="9"/>
        <v>2.0833333333333335</v>
      </c>
      <c r="K23" s="61">
        <f t="shared" si="9"/>
        <v>0.9166666666666666</v>
      </c>
      <c r="L23" s="61">
        <f t="shared" si="9"/>
        <v>0</v>
      </c>
      <c r="M23" s="62">
        <f>M22/12</f>
        <v>21.166666666666668</v>
      </c>
      <c r="N23" s="63"/>
      <c r="O23" s="62"/>
      <c r="P23" s="104"/>
      <c r="Q23" s="64"/>
    </row>
    <row r="24" spans="1:16" ht="12.75">
      <c r="A24" s="21" t="s">
        <v>43</v>
      </c>
      <c r="B24" s="65">
        <f>B22/$N$22</f>
        <v>0</v>
      </c>
      <c r="C24" s="65">
        <f>C22/$N$22</f>
        <v>0</v>
      </c>
      <c r="D24" s="65">
        <f>D22/$N$22</f>
        <v>0</v>
      </c>
      <c r="E24" s="65">
        <f>E22/$N$22</f>
        <v>0</v>
      </c>
      <c r="F24" s="65">
        <f>F22/$N$22</f>
        <v>0.8582677165354331</v>
      </c>
      <c r="G24" s="65">
        <f aca="true" t="shared" si="10" ref="G24:P24">G22/$N$22</f>
        <v>0</v>
      </c>
      <c r="H24" s="65">
        <f t="shared" si="10"/>
        <v>0</v>
      </c>
      <c r="I24" s="65">
        <f t="shared" si="10"/>
        <v>0</v>
      </c>
      <c r="J24" s="65">
        <f t="shared" si="10"/>
        <v>0.0984251968503937</v>
      </c>
      <c r="K24" s="97">
        <f t="shared" si="10"/>
        <v>0.04330708661417323</v>
      </c>
      <c r="L24" s="65">
        <f t="shared" si="10"/>
        <v>0</v>
      </c>
      <c r="M24" s="65"/>
      <c r="N24" s="65">
        <f t="shared" si="10"/>
        <v>1</v>
      </c>
      <c r="O24" s="65"/>
      <c r="P24" s="65">
        <f t="shared" si="10"/>
        <v>0.8582677165354331</v>
      </c>
    </row>
    <row r="25" spans="1:16" ht="13.5" thickBot="1">
      <c r="A25" s="21" t="s">
        <v>44</v>
      </c>
      <c r="B25" s="65">
        <f aca="true" t="shared" si="11" ref="B25:I25">B22/$P$22</f>
        <v>0</v>
      </c>
      <c r="C25" s="65">
        <f t="shared" si="11"/>
        <v>0</v>
      </c>
      <c r="D25" s="65">
        <f t="shared" si="11"/>
        <v>0</v>
      </c>
      <c r="E25" s="65">
        <f t="shared" si="11"/>
        <v>0</v>
      </c>
      <c r="F25" s="65">
        <f t="shared" si="11"/>
        <v>1</v>
      </c>
      <c r="G25" s="65">
        <f t="shared" si="11"/>
        <v>0</v>
      </c>
      <c r="H25" s="65">
        <f t="shared" si="11"/>
        <v>0</v>
      </c>
      <c r="I25" s="65">
        <f t="shared" si="11"/>
        <v>0</v>
      </c>
      <c r="J25" s="65"/>
      <c r="K25" s="65"/>
      <c r="L25" s="65"/>
      <c r="M25" s="65"/>
      <c r="N25" s="65"/>
      <c r="O25" s="65"/>
      <c r="P25" s="65">
        <f>P22/$P$22</f>
        <v>1</v>
      </c>
    </row>
    <row r="26" spans="8:18" ht="13.5" thickBot="1">
      <c r="H26" s="20" t="s">
        <v>1</v>
      </c>
      <c r="J26" s="66"/>
      <c r="K26" s="67"/>
      <c r="L26" s="67"/>
      <c r="M26" s="67"/>
      <c r="N26" s="67"/>
      <c r="O26" s="67"/>
      <c r="P26" s="68" t="s">
        <v>48</v>
      </c>
      <c r="Q26" s="69">
        <f>P22-I6</f>
        <v>0</v>
      </c>
      <c r="R26" s="70">
        <f>IF(Q26&lt;0," jours de congé possibles","")</f>
      </c>
    </row>
    <row r="27" spans="3:17" ht="13.5" thickBot="1">
      <c r="C27" s="71">
        <f>M22</f>
        <v>254</v>
      </c>
      <c r="D27" s="72" t="s">
        <v>39</v>
      </c>
      <c r="H27" s="20">
        <f>I3</f>
        <v>218</v>
      </c>
      <c r="J27" s="73"/>
      <c r="K27" s="74"/>
      <c r="L27" s="74"/>
      <c r="M27" s="74"/>
      <c r="N27" s="74"/>
      <c r="O27" s="74"/>
      <c r="P27" s="75" t="s">
        <v>49</v>
      </c>
      <c r="Q27" s="76">
        <f>E7-J22</f>
        <v>0</v>
      </c>
    </row>
    <row r="28" spans="2:18" ht="13.5" thickBot="1">
      <c r="B28" s="71" t="s">
        <v>57</v>
      </c>
      <c r="C28" s="71">
        <f>E5</f>
        <v>25</v>
      </c>
      <c r="D28" s="72" t="s">
        <v>40</v>
      </c>
      <c r="J28" s="73"/>
      <c r="K28" s="74"/>
      <c r="L28" s="74"/>
      <c r="M28" s="74"/>
      <c r="N28" s="74"/>
      <c r="O28" s="74"/>
      <c r="P28" s="75" t="s">
        <v>53</v>
      </c>
      <c r="Q28" s="77">
        <f>V2-P22</f>
        <v>0</v>
      </c>
      <c r="R28" s="70" t="str">
        <f>IF(P28&gt;0," congés pris en plus"," congés pris en moins")</f>
        <v> congés pris en plus</v>
      </c>
    </row>
    <row r="29" spans="2:8" ht="12.75">
      <c r="B29" s="71" t="s">
        <v>57</v>
      </c>
      <c r="C29" s="71">
        <f>E6</f>
        <v>0</v>
      </c>
      <c r="D29" s="72" t="s">
        <v>41</v>
      </c>
      <c r="G29" s="71" t="s">
        <v>57</v>
      </c>
      <c r="H29" s="20">
        <f>C29</f>
        <v>0</v>
      </c>
    </row>
    <row r="30" spans="2:15" ht="12.75">
      <c r="B30" s="71" t="s">
        <v>58</v>
      </c>
      <c r="C30" s="71">
        <f>C27-C28-C29</f>
        <v>229</v>
      </c>
      <c r="D30" s="72" t="s">
        <v>43</v>
      </c>
      <c r="G30" s="20" t="s">
        <v>1</v>
      </c>
      <c r="H30" s="20">
        <f>H27-H29</f>
        <v>218</v>
      </c>
      <c r="J30" s="20" t="str">
        <f>"==&gt;"</f>
        <v>==&gt;</v>
      </c>
      <c r="L30" s="20">
        <f>C30-H30</f>
        <v>11</v>
      </c>
      <c r="M30" s="70" t="s">
        <v>42</v>
      </c>
      <c r="N30" s="70" t="s">
        <v>42</v>
      </c>
      <c r="O30" s="70"/>
    </row>
    <row r="31" spans="3:4" ht="12.75">
      <c r="C31" s="71"/>
      <c r="D31" s="72"/>
    </row>
    <row r="32" ht="12.75">
      <c r="D32" s="72"/>
    </row>
  </sheetData>
  <sheetProtection password="C89F" sheet="1" objects="1" scenarios="1" formatColumns="0"/>
  <mergeCells count="5">
    <mergeCell ref="S7:V7"/>
    <mergeCell ref="A1:L1"/>
    <mergeCell ref="F7:L7"/>
    <mergeCell ref="J6:Q6"/>
    <mergeCell ref="A2:B2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8" r:id="rId4"/>
  <rowBreaks count="1" manualBreakCount="1">
    <brk id="1" max="24" man="1"/>
  </rowBreaks>
  <ignoredErrors>
    <ignoredError sqref="W14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"/>
  <sheetViews>
    <sheetView zoomScale="75" zoomScaleNormal="75" workbookViewId="0" topLeftCell="D1">
      <selection activeCell="I3" sqref="I3"/>
    </sheetView>
  </sheetViews>
  <sheetFormatPr defaultColWidth="11.421875" defaultRowHeight="12.75"/>
  <cols>
    <col min="2" max="2" width="7.28125" style="0" customWidth="1"/>
    <col min="3" max="3" width="6.7109375" style="0" customWidth="1"/>
    <col min="4" max="7" width="5.7109375" style="0" customWidth="1"/>
    <col min="8" max="8" width="6.140625" style="0" customWidth="1"/>
    <col min="9" max="49" width="5.7109375" style="0" customWidth="1"/>
  </cols>
  <sheetData>
    <row r="1" ht="13.5" thickBot="1"/>
    <row r="2" spans="2:14" ht="39" thickBot="1">
      <c r="B2" s="4" t="e">
        <f>#REF!</f>
        <v>#REF!</v>
      </c>
      <c r="C2" s="1" t="s">
        <v>6</v>
      </c>
      <c r="D2" s="1" t="s">
        <v>28</v>
      </c>
      <c r="E2" s="1" t="s">
        <v>8</v>
      </c>
      <c r="F2" s="1" t="s">
        <v>9</v>
      </c>
      <c r="G2" s="1" t="s">
        <v>10</v>
      </c>
      <c r="H2" s="2" t="s">
        <v>29</v>
      </c>
      <c r="I2" s="2" t="s">
        <v>14</v>
      </c>
      <c r="J2" s="1" t="s">
        <v>11</v>
      </c>
      <c r="K2" s="1" t="s">
        <v>12</v>
      </c>
      <c r="L2" s="1" t="s">
        <v>13</v>
      </c>
      <c r="M2" s="3" t="s">
        <v>15</v>
      </c>
      <c r="N2" s="5" t="s">
        <v>1</v>
      </c>
    </row>
    <row r="3" spans="2:14" ht="12.75">
      <c r="B3" t="e">
        <f>#REF!</f>
        <v>#REF!</v>
      </c>
      <c r="C3">
        <f>Feuil1!B22</f>
        <v>0</v>
      </c>
      <c r="D3">
        <f>Feuil1!C22</f>
        <v>0</v>
      </c>
      <c r="E3">
        <f>Feuil1!D22</f>
        <v>0</v>
      </c>
      <c r="F3">
        <f>Feuil1!E22</f>
        <v>0</v>
      </c>
      <c r="G3">
        <f>Feuil1!F22</f>
        <v>218</v>
      </c>
      <c r="H3">
        <f>Feuil1!J22</f>
        <v>25</v>
      </c>
      <c r="I3">
        <f>Feuil1!L22</f>
        <v>0</v>
      </c>
      <c r="J3">
        <f>Feuil1!G22</f>
        <v>0</v>
      </c>
      <c r="K3">
        <f>Feuil1!H22</f>
        <v>0</v>
      </c>
      <c r="L3">
        <f>Feuil1!I22</f>
        <v>0</v>
      </c>
      <c r="M3">
        <f>Feuil1!N22</f>
        <v>254</v>
      </c>
      <c r="N3">
        <f>Feuil1!P22</f>
        <v>218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 Gemini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 Gemini France</dc:creator>
  <cp:keywords/>
  <dc:description/>
  <cp:lastModifiedBy>LDUVAUX</cp:lastModifiedBy>
  <cp:lastPrinted>2007-01-02T11:33:03Z</cp:lastPrinted>
  <dcterms:created xsi:type="dcterms:W3CDTF">2000-09-30T15:58:38Z</dcterms:created>
  <dcterms:modified xsi:type="dcterms:W3CDTF">2007-01-02T11:38:15Z</dcterms:modified>
  <cp:category/>
  <cp:version/>
  <cp:contentType/>
  <cp:contentStatus/>
</cp:coreProperties>
</file>